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35" yWindow="210" windowWidth="16665" windowHeight="9045" firstSheet="1" activeTab="1"/>
  </bookViews>
  <sheets>
    <sheet name="Calculator" sheetId="3" r:id="rId1"/>
    <sheet name="Calculator + Result" sheetId="4" r:id="rId2"/>
    <sheet name="Equations" sheetId="2" r:id="rId3"/>
  </sheets>
  <definedNames>
    <definedName name="CurrentPrice">Equations!$C$7</definedName>
    <definedName name="InitialCapital">Equations!$C$5</definedName>
    <definedName name="LotSize">Equations!$C$4</definedName>
    <definedName name="MarginPerLot">Equations!$C$8</definedName>
    <definedName name="MarginRate">Equations!$C$3</definedName>
    <definedName name="TrendLinePrice">Equations!$C$6</definedName>
  </definedNames>
  <calcPr calcId="125725"/>
  <customWorkbookViews>
    <customWorkbookView name="Calculator view" guid="{1C46CDD4-7EF0-442C-9DEE-A11058766412}" yWindow="19" windowWidth="1156" windowHeight="583" activeSheetId="3"/>
  </customWorkbookViews>
</workbook>
</file>

<file path=xl/calcChain.xml><?xml version="1.0" encoding="utf-8"?>
<calcChain xmlns="http://schemas.openxmlformats.org/spreadsheetml/2006/main">
  <c r="L23" i="4"/>
  <c r="I23"/>
  <c r="F23"/>
  <c r="L13" l="1"/>
  <c r="L14" s="1"/>
  <c r="L16" s="1"/>
  <c r="L17" s="1"/>
  <c r="L18" s="1"/>
  <c r="I13"/>
  <c r="I14" s="1"/>
  <c r="I16" s="1"/>
  <c r="I17" s="1"/>
  <c r="I18" s="1"/>
  <c r="F13"/>
  <c r="F14" s="1"/>
  <c r="F16" s="1"/>
  <c r="F17" s="1"/>
  <c r="F18" s="1"/>
  <c r="C13"/>
  <c r="C14" s="1"/>
  <c r="C16" s="1"/>
  <c r="C17" s="1"/>
  <c r="C18" s="1"/>
  <c r="M11"/>
  <c r="J11"/>
  <c r="G11"/>
  <c r="D11"/>
  <c r="M11" i="3"/>
  <c r="J11"/>
  <c r="D11"/>
  <c r="G11"/>
  <c r="L13"/>
  <c r="L14" s="1"/>
  <c r="L16" s="1"/>
  <c r="L17" s="1"/>
  <c r="L18" s="1"/>
  <c r="I13"/>
  <c r="I14" s="1"/>
  <c r="I16" s="1"/>
  <c r="F13"/>
  <c r="F14" s="1"/>
  <c r="F16" s="1"/>
  <c r="C13"/>
  <c r="C14" s="1"/>
  <c r="C16" s="1"/>
  <c r="C17" s="1"/>
  <c r="C18" s="1"/>
  <c r="E8" i="2"/>
  <c r="C8"/>
  <c r="C9" s="1"/>
  <c r="L24" i="4" l="1"/>
  <c r="L25" s="1"/>
  <c r="I24"/>
  <c r="I25" s="1"/>
  <c r="F24"/>
  <c r="F25" s="1"/>
  <c r="C24"/>
  <c r="E9" i="2"/>
  <c r="I17" i="3"/>
  <c r="I18" s="1"/>
  <c r="F17"/>
  <c r="F18" s="1"/>
  <c r="C25" i="4" l="1"/>
  <c r="C23"/>
</calcChain>
</file>

<file path=xl/sharedStrings.xml><?xml version="1.0" encoding="utf-8"?>
<sst xmlns="http://schemas.openxmlformats.org/spreadsheetml/2006/main" count="94" uniqueCount="37">
  <si>
    <t>Initial capital</t>
  </si>
  <si>
    <t>CurrentPrice</t>
  </si>
  <si>
    <t>Margin/Lot</t>
  </si>
  <si>
    <t>LotSize</t>
  </si>
  <si>
    <t>Margin rate</t>
  </si>
  <si>
    <t xml:space="preserve">Lots </t>
  </si>
  <si>
    <t>Simple Margin Calculator</t>
  </si>
  <si>
    <t>TrendLine Price</t>
  </si>
  <si>
    <t>Long/Short</t>
  </si>
  <si>
    <t>Long</t>
  </si>
  <si>
    <t>Forex</t>
  </si>
  <si>
    <t>Futures</t>
  </si>
  <si>
    <t>Short</t>
  </si>
  <si>
    <t>Total Quantity</t>
  </si>
  <si>
    <t>Shares</t>
  </si>
  <si>
    <t>Contracts</t>
  </si>
  <si>
    <t>StopLoss (TL Price)</t>
  </si>
  <si>
    <t>Symbol Name</t>
  </si>
  <si>
    <t>EURUSD</t>
  </si>
  <si>
    <t>Units/lot</t>
  </si>
  <si>
    <t>Max Potential Loss</t>
  </si>
  <si>
    <t>Options</t>
  </si>
  <si>
    <t>Blocks of stock</t>
  </si>
  <si>
    <t>Shares/block</t>
  </si>
  <si>
    <t>Equities</t>
  </si>
  <si>
    <t xml:space="preserve"> </t>
  </si>
  <si>
    <t>^^Slippage not included</t>
  </si>
  <si>
    <t>Max Loss % Initial Capital</t>
  </si>
  <si>
    <t>$ / Point move</t>
  </si>
  <si>
    <t>$ Controlled</t>
  </si>
  <si>
    <t>GLD vertical</t>
  </si>
  <si>
    <t>ES</t>
  </si>
  <si>
    <t>SPY</t>
  </si>
  <si>
    <t>New Price</t>
  </si>
  <si>
    <t>Profit</t>
  </si>
  <si>
    <t>New Capital Position</t>
  </si>
  <si>
    <t>%Gain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</si>
</sst>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0" fontId="2" fillId="0" borderId="0" xfId="0" applyFont="1"/>
    <xf numFmtId="44" fontId="0" fillId="0" borderId="0" xfId="1" applyFont="1"/>
    <xf numFmtId="0" fontId="3" fillId="0" borderId="0" xfId="0" applyFont="1"/>
    <xf numFmtId="0" fontId="0" fillId="3" borderId="0" xfId="0" applyFill="1" applyProtection="1">
      <protection locked="0"/>
    </xf>
    <xf numFmtId="0" fontId="0" fillId="0" borderId="0" xfId="0" applyAlignment="1">
      <alignment wrapText="1"/>
    </xf>
    <xf numFmtId="9" fontId="0" fillId="3" borderId="0" xfId="0" applyNumberFormat="1" applyFill="1" applyAlignment="1" applyProtection="1">
      <alignment horizontal="left"/>
      <protection locked="0"/>
    </xf>
    <xf numFmtId="9" fontId="0" fillId="2" borderId="0" xfId="0" applyNumberFormat="1" applyFill="1" applyAlignment="1" applyProtection="1">
      <alignment horizontal="left"/>
      <protection locked="0"/>
    </xf>
    <xf numFmtId="3" fontId="0" fillId="2" borderId="0" xfId="0" applyNumberFormat="1" applyFill="1" applyProtection="1">
      <protection locked="0"/>
    </xf>
    <xf numFmtId="3" fontId="0" fillId="0" borderId="1" xfId="0" applyNumberFormat="1" applyBorder="1"/>
    <xf numFmtId="3" fontId="0" fillId="0" borderId="0" xfId="2" applyNumberFormat="1" applyFont="1"/>
    <xf numFmtId="3" fontId="0" fillId="0" borderId="0" xfId="1" applyNumberFormat="1" applyFont="1"/>
    <xf numFmtId="2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44" fontId="0" fillId="0" borderId="0" xfId="1" applyFont="1" applyAlignment="1"/>
    <xf numFmtId="166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0" fillId="2" borderId="0" xfId="0" applyFont="1" applyFill="1"/>
    <xf numFmtId="166" fontId="0" fillId="0" borderId="0" xfId="3" applyNumberFormat="1" applyFon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20</xdr:row>
      <xdr:rowOff>47625</xdr:rowOff>
    </xdr:from>
    <xdr:to>
      <xdr:col>13</xdr:col>
      <xdr:colOff>266699</xdr:colOff>
      <xdr:row>25</xdr:row>
      <xdr:rowOff>76200</xdr:rowOff>
    </xdr:to>
    <xdr:sp macro="" textlink="">
      <xdr:nvSpPr>
        <xdr:cNvPr id="2" name="TextBox 1"/>
        <xdr:cNvSpPr txBox="1"/>
      </xdr:nvSpPr>
      <xdr:spPr>
        <a:xfrm>
          <a:off x="190499" y="4086225"/>
          <a:ext cx="98869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calculator</a:t>
          </a:r>
          <a:r>
            <a:rPr lang="en-US" sz="1100" baseline="0"/>
            <a:t> tells you how many contracts to have on at any point to make maximum use of your equity by leveraging margin as much as possible.</a:t>
          </a:r>
        </a:p>
        <a:p>
          <a:endParaRPr lang="en-US" sz="1100" baseline="0"/>
        </a:p>
        <a:p>
          <a:r>
            <a:rPr lang="en-US" sz="1100" baseline="0"/>
            <a:t>Use a TrendLine to define a stoploss point.  This is what is meant by TL Price above.</a:t>
          </a:r>
        </a:p>
        <a:p>
          <a:endParaRPr lang="en-US" sz="1100"/>
        </a:p>
        <a:p>
          <a:r>
            <a:rPr lang="en-US" sz="1100"/>
            <a:t>$ / Point Move = BigPointValue (in TradeStation) = Dollars contract value changes per 1 point move in price.</a:t>
          </a:r>
        </a:p>
      </xdr:txBody>
    </xdr:sp>
    <xdr:clientData/>
  </xdr:twoCellAnchor>
  <xdr:twoCellAnchor>
    <xdr:from>
      <xdr:col>8</xdr:col>
      <xdr:colOff>352426</xdr:colOff>
      <xdr:row>0</xdr:row>
      <xdr:rowOff>123825</xdr:rowOff>
    </xdr:from>
    <xdr:to>
      <xdr:col>11</xdr:col>
      <xdr:colOff>628651</xdr:colOff>
      <xdr:row>1</xdr:row>
      <xdr:rowOff>171450</xdr:rowOff>
    </xdr:to>
    <xdr:sp macro="" textlink="">
      <xdr:nvSpPr>
        <xdr:cNvPr id="3" name="TextBox 2"/>
        <xdr:cNvSpPr txBox="1"/>
      </xdr:nvSpPr>
      <xdr:spPr>
        <a:xfrm>
          <a:off x="5486401" y="123825"/>
          <a:ext cx="18288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by khodor</a:t>
          </a:r>
          <a:r>
            <a:rPr lang="en-US" sz="1100" baseline="0"/>
            <a:t>   11/30/10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26</xdr:row>
      <xdr:rowOff>85725</xdr:rowOff>
    </xdr:from>
    <xdr:to>
      <xdr:col>13</xdr:col>
      <xdr:colOff>95249</xdr:colOff>
      <xdr:row>31</xdr:row>
      <xdr:rowOff>114300</xdr:rowOff>
    </xdr:to>
    <xdr:sp macro="" textlink="">
      <xdr:nvSpPr>
        <xdr:cNvPr id="2" name="TextBox 1"/>
        <xdr:cNvSpPr txBox="1"/>
      </xdr:nvSpPr>
      <xdr:spPr>
        <a:xfrm>
          <a:off x="19049" y="5076825"/>
          <a:ext cx="1005840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calculator</a:t>
          </a:r>
          <a:r>
            <a:rPr lang="en-US" sz="1100" baseline="0"/>
            <a:t> tells you how many contracts to have on at any point to make maximum use of your equity by leveraging margin as much as possible.</a:t>
          </a:r>
        </a:p>
        <a:p>
          <a:endParaRPr lang="en-US" sz="1100" baseline="0"/>
        </a:p>
        <a:p>
          <a:r>
            <a:rPr lang="en-US" sz="1100" baseline="0"/>
            <a:t>Use a TrendLine to define a stoploss point.  This is what is meant by TL Price above.</a:t>
          </a:r>
        </a:p>
        <a:p>
          <a:endParaRPr lang="en-US" sz="1100"/>
        </a:p>
        <a:p>
          <a:r>
            <a:rPr lang="en-US" sz="1100"/>
            <a:t>$ / Point Move = BigPointValue (in TradeStation) = Dollars contract value changes per 1 point move in price.</a:t>
          </a:r>
        </a:p>
      </xdr:txBody>
    </xdr:sp>
    <xdr:clientData/>
  </xdr:twoCellAnchor>
  <xdr:twoCellAnchor>
    <xdr:from>
      <xdr:col>8</xdr:col>
      <xdr:colOff>352426</xdr:colOff>
      <xdr:row>0</xdr:row>
      <xdr:rowOff>123825</xdr:rowOff>
    </xdr:from>
    <xdr:to>
      <xdr:col>11</xdr:col>
      <xdr:colOff>628651</xdr:colOff>
      <xdr:row>1</xdr:row>
      <xdr:rowOff>171450</xdr:rowOff>
    </xdr:to>
    <xdr:sp macro="" textlink="">
      <xdr:nvSpPr>
        <xdr:cNvPr id="3" name="TextBox 2"/>
        <xdr:cNvSpPr txBox="1"/>
      </xdr:nvSpPr>
      <xdr:spPr>
        <a:xfrm>
          <a:off x="6324601" y="123825"/>
          <a:ext cx="23907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by khodor</a:t>
          </a:r>
          <a:r>
            <a:rPr lang="en-US" sz="1100" baseline="0"/>
            <a:t>   11/30/10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Normal="100" workbookViewId="0">
      <selection activeCell="C14" sqref="C14"/>
    </sheetView>
  </sheetViews>
  <sheetFormatPr defaultRowHeight="15"/>
  <cols>
    <col min="1" max="1" width="16.85546875" customWidth="1"/>
    <col min="2" max="2" width="6.42578125" customWidth="1"/>
    <col min="3" max="3" width="15" customWidth="1"/>
    <col min="4" max="4" width="12.42578125" customWidth="1"/>
    <col min="5" max="5" width="5.28515625" customWidth="1"/>
    <col min="6" max="6" width="16.28515625" customWidth="1"/>
    <col min="7" max="7" width="12.140625" customWidth="1"/>
    <col min="8" max="8" width="5.140625" customWidth="1"/>
    <col min="9" max="9" width="14.7109375" customWidth="1"/>
    <col min="10" max="10" width="12.42578125" customWidth="1"/>
    <col min="11" max="11" width="4.5703125" customWidth="1"/>
    <col min="12" max="12" width="16.42578125" customWidth="1"/>
    <col min="13" max="13" width="12" customWidth="1"/>
  </cols>
  <sheetData>
    <row r="1" spans="1:13" ht="23.25">
      <c r="A1" s="6" t="s">
        <v>6</v>
      </c>
    </row>
    <row r="3" spans="1:13">
      <c r="C3" s="4" t="s">
        <v>10</v>
      </c>
      <c r="D3" s="4"/>
      <c r="E3" s="4"/>
      <c r="F3" s="4" t="s">
        <v>11</v>
      </c>
      <c r="G3" s="4"/>
      <c r="H3" s="4"/>
      <c r="I3" s="4" t="s">
        <v>24</v>
      </c>
      <c r="J3" s="4"/>
      <c r="K3" s="4"/>
      <c r="L3" s="4" t="s">
        <v>21</v>
      </c>
    </row>
    <row r="4" spans="1:13" ht="7.5" customHeight="1"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>
      <c r="A5" s="4" t="s">
        <v>17</v>
      </c>
      <c r="C5" s="9" t="s">
        <v>18</v>
      </c>
      <c r="F5" s="7" t="s">
        <v>31</v>
      </c>
      <c r="I5" s="7" t="s">
        <v>32</v>
      </c>
      <c r="L5" s="7" t="s">
        <v>30</v>
      </c>
    </row>
    <row r="6" spans="1:13">
      <c r="A6" s="4" t="s">
        <v>8</v>
      </c>
      <c r="C6" s="10" t="s">
        <v>12</v>
      </c>
      <c r="D6" s="4"/>
      <c r="E6" s="4"/>
      <c r="F6" s="1" t="s">
        <v>9</v>
      </c>
      <c r="G6" s="4"/>
      <c r="H6" s="4"/>
      <c r="I6" s="1" t="s">
        <v>9</v>
      </c>
      <c r="J6" s="4"/>
      <c r="K6" s="4"/>
      <c r="L6" s="1" t="s">
        <v>12</v>
      </c>
    </row>
    <row r="7" spans="1:13">
      <c r="A7" s="4" t="s">
        <v>4</v>
      </c>
      <c r="C7" s="1">
        <v>0.02</v>
      </c>
      <c r="F7" s="3">
        <v>6750</v>
      </c>
      <c r="I7" s="1">
        <v>0.25</v>
      </c>
      <c r="L7" s="1">
        <v>1</v>
      </c>
    </row>
    <row r="8" spans="1:13">
      <c r="A8" s="4" t="s">
        <v>3</v>
      </c>
      <c r="C8" s="11">
        <v>10000</v>
      </c>
      <c r="D8" t="s">
        <v>19</v>
      </c>
      <c r="F8" s="2">
        <v>25000</v>
      </c>
      <c r="G8" t="s">
        <v>28</v>
      </c>
      <c r="I8" s="2">
        <v>100</v>
      </c>
      <c r="J8" t="s">
        <v>23</v>
      </c>
      <c r="L8" s="2">
        <v>1</v>
      </c>
      <c r="M8" t="s">
        <v>15</v>
      </c>
    </row>
    <row r="9" spans="1:13">
      <c r="A9" s="4" t="s">
        <v>0</v>
      </c>
      <c r="C9" s="3">
        <v>7000</v>
      </c>
      <c r="F9" s="3">
        <v>14000</v>
      </c>
      <c r="I9" s="3">
        <v>52000</v>
      </c>
      <c r="L9" s="3">
        <v>5000</v>
      </c>
    </row>
    <row r="10" spans="1:13" ht="17.25" customHeight="1">
      <c r="A10" s="4" t="s">
        <v>1</v>
      </c>
      <c r="C10" s="16">
        <v>1.36</v>
      </c>
      <c r="F10" s="2">
        <v>2.1219000000000001</v>
      </c>
      <c r="I10" s="2">
        <v>122.54</v>
      </c>
      <c r="L10" s="2">
        <v>1.85</v>
      </c>
    </row>
    <row r="11" spans="1:13" ht="28.5" customHeight="1">
      <c r="A11" s="4" t="s">
        <v>16</v>
      </c>
      <c r="C11" s="16">
        <v>1.3665</v>
      </c>
      <c r="D11" s="8" t="str">
        <f>IF(C6="Long",IF(C10&gt;C11,"","CurrentPrice &gt;StopLoss"),IF(C10&lt;C11,"","CurrentPrice &lt;StopLoss"))</f>
        <v/>
      </c>
      <c r="F11" s="2">
        <v>1.974</v>
      </c>
      <c r="G11" s="8" t="str">
        <f>IF(F6="Long",IF(F10&gt;F11,"","CurrentPrice &gt;StopLoss"),IF(F10&lt;F11,"","CurrentPrice &lt;StopLoss"))</f>
        <v/>
      </c>
      <c r="I11" s="15">
        <v>117</v>
      </c>
      <c r="J11" s="8" t="str">
        <f>IF(I6="Long",IF(I10&gt;I11,"","CurrentPrice &gt;StopLoss"),IF(I10&lt;I11,"","CurrentPrice &lt;StopLoss"))</f>
        <v/>
      </c>
      <c r="L11" s="15">
        <v>3</v>
      </c>
      <c r="M11" s="8" t="str">
        <f>IF(L6="Long",IF(L10&gt;L11,"","CurrentPrice &gt;StopLoss"),IF(L10&lt;L11,"","CurrentPrice &lt;StopLoss"))</f>
        <v/>
      </c>
    </row>
    <row r="13" spans="1:13">
      <c r="A13" s="4" t="s">
        <v>2</v>
      </c>
      <c r="C13" s="5">
        <f>IF(C6="Long",C10*C8-(1-C7)*C8*C11,IF(C6="Short",(C11-C10)*C8+C7*C11*C8,"Long or Short only"))</f>
        <v>338.2999999999995</v>
      </c>
      <c r="F13" s="5">
        <f>IF(F6="Long",(F10-F11)*F8+F7,IF(F6="Short",(F11-F10)*F8+F7,"Long or Short only"))</f>
        <v>10447.500000000004</v>
      </c>
      <c r="G13" t="s">
        <v>25</v>
      </c>
      <c r="I13" s="17">
        <f>IF(I6="Long",I10*I8-(1-I7)*I8*I11,IF(I6="Short",(I11-I10)*I8+I7*I11*I8,"Long or Short only"))</f>
        <v>3479</v>
      </c>
      <c r="L13" s="5">
        <f>IF(L6="Long",L10*L8-(1-L7)*L8*L11,IF(L6="Short",(L11-L10)*L8+L7*L11*L8,"Long or Short only"))</f>
        <v>4.1500000000000004</v>
      </c>
    </row>
    <row r="14" spans="1:13" ht="15.75" thickBot="1">
      <c r="A14" s="4" t="s">
        <v>5</v>
      </c>
      <c r="C14" s="12">
        <f>INT(C9/C13)</f>
        <v>20</v>
      </c>
      <c r="F14" s="12">
        <f>INT(F9/F13)</f>
        <v>1</v>
      </c>
      <c r="G14" t="s">
        <v>15</v>
      </c>
      <c r="I14" s="12">
        <f>INT(I9/I13)</f>
        <v>14</v>
      </c>
      <c r="J14" t="s">
        <v>22</v>
      </c>
      <c r="L14" s="12">
        <f>INT(L9/L13)</f>
        <v>1204</v>
      </c>
      <c r="M14" t="s">
        <v>15</v>
      </c>
    </row>
    <row r="15" spans="1:13" ht="15.75" thickTop="1">
      <c r="A15" s="4"/>
    </row>
    <row r="16" spans="1:13">
      <c r="A16" s="4" t="s">
        <v>13</v>
      </c>
      <c r="C16" s="14">
        <f>C8*C14</f>
        <v>200000</v>
      </c>
      <c r="D16" t="s">
        <v>29</v>
      </c>
      <c r="F16" s="13">
        <f>F8*F14</f>
        <v>25000</v>
      </c>
      <c r="G16" t="s">
        <v>29</v>
      </c>
      <c r="I16" s="13">
        <f>I8*I14</f>
        <v>1400</v>
      </c>
      <c r="J16" t="s">
        <v>14</v>
      </c>
      <c r="L16" s="13">
        <f>L8*L14</f>
        <v>1204</v>
      </c>
      <c r="M16" t="s">
        <v>15</v>
      </c>
    </row>
    <row r="17" spans="1:12">
      <c r="A17" s="4" t="s">
        <v>20</v>
      </c>
      <c r="C17" s="5">
        <f>C16*ABS(C11-C10)</f>
        <v>1299.99999999999</v>
      </c>
      <c r="F17" s="5">
        <f>F16*ABS(F11-F10)</f>
        <v>3697.5000000000036</v>
      </c>
      <c r="I17" s="5">
        <f>I16*ABS(I11-I10)</f>
        <v>7756.0000000000091</v>
      </c>
      <c r="L17" s="5">
        <f>L16*ABS(L11-L10)</f>
        <v>1384.6</v>
      </c>
    </row>
    <row r="18" spans="1:12">
      <c r="A18" s="4" t="s">
        <v>27</v>
      </c>
      <c r="C18" s="18">
        <f>C17/C9</f>
        <v>0.18571428571428428</v>
      </c>
      <c r="F18" s="18">
        <f>F17/F9</f>
        <v>0.2641071428571431</v>
      </c>
      <c r="I18" s="18">
        <f>I17/I9</f>
        <v>0.14915384615384633</v>
      </c>
      <c r="L18" s="18">
        <f>L17/L9</f>
        <v>0.27692</v>
      </c>
    </row>
    <row r="19" spans="1:12">
      <c r="A19" s="4" t="s">
        <v>26</v>
      </c>
    </row>
    <row r="27" spans="1:12">
      <c r="C27" t="s">
        <v>9</v>
      </c>
    </row>
    <row r="28" spans="1:12">
      <c r="C28" t="s">
        <v>12</v>
      </c>
    </row>
  </sheetData>
  <customSheetViews>
    <customSheetView guid="{1C46CDD4-7EF0-442C-9DEE-A11058766412}" showPageBreaks="1" showGridLines="0" fitToPage="1">
      <selection activeCell="N12" sqref="N12"/>
      <pageMargins left="0.7" right="0.7" top="0.75" bottom="0.75" header="0.3" footer="0.3"/>
      <pageSetup scale="56" orientation="portrait" r:id="rId1"/>
    </customSheetView>
  </customSheetViews>
  <conditionalFormatting sqref="G11 D11 J11 M11">
    <cfRule type="containsText" dxfId="1" priority="4" operator="containsText" text="*">
      <formula>NOT(ISERROR(SEARCH("*",D11)))</formula>
    </cfRule>
  </conditionalFormatting>
  <dataValidations count="2">
    <dataValidation type="list" allowBlank="1" showInputMessage="1" showErrorMessage="1" promptTitle="LongShort" prompt="Select Long or Short" sqref="C27:C28">
      <formula1>"LongShort"</formula1>
    </dataValidation>
    <dataValidation type="list" allowBlank="1" showErrorMessage="1" promptTitle="Select" prompt="Long or Short" sqref="C6 F6 I6 L6">
      <formula1>$C$27:$C$28</formula1>
    </dataValidation>
  </dataValidations>
  <pageMargins left="0.7" right="0.7" top="0.75" bottom="0.75" header="0.3" footer="0.3"/>
  <pageSetup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Normal="100" workbookViewId="0">
      <selection activeCell="C23" sqref="C23"/>
    </sheetView>
  </sheetViews>
  <sheetFormatPr defaultRowHeight="15"/>
  <cols>
    <col min="1" max="1" width="16.85546875" customWidth="1"/>
    <col min="2" max="2" width="6.42578125" customWidth="1"/>
    <col min="3" max="3" width="15" customWidth="1"/>
    <col min="4" max="4" width="12.42578125" customWidth="1"/>
    <col min="5" max="5" width="5.28515625" customWidth="1"/>
    <col min="6" max="6" width="16.28515625" customWidth="1"/>
    <col min="7" max="7" width="12.140625" customWidth="1"/>
    <col min="8" max="8" width="5.140625" customWidth="1"/>
    <col min="9" max="9" width="14.7109375" customWidth="1"/>
    <col min="10" max="10" width="12.42578125" customWidth="1"/>
    <col min="11" max="11" width="4.5703125" customWidth="1"/>
    <col min="12" max="12" width="16.42578125" customWidth="1"/>
    <col min="13" max="13" width="12" customWidth="1"/>
  </cols>
  <sheetData>
    <row r="1" spans="1:13" ht="23.25">
      <c r="A1" s="6" t="s">
        <v>6</v>
      </c>
    </row>
    <row r="3" spans="1:13">
      <c r="C3" s="4" t="s">
        <v>10</v>
      </c>
      <c r="D3" s="4"/>
      <c r="E3" s="4"/>
      <c r="F3" s="4" t="s">
        <v>11</v>
      </c>
      <c r="G3" s="4"/>
      <c r="H3" s="4"/>
      <c r="I3" s="4" t="s">
        <v>24</v>
      </c>
      <c r="J3" s="4"/>
      <c r="K3" s="4"/>
      <c r="L3" s="4" t="s">
        <v>21</v>
      </c>
    </row>
    <row r="4" spans="1:13" ht="7.5" customHeight="1"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>
      <c r="A5" s="4" t="s">
        <v>17</v>
      </c>
      <c r="C5" s="9" t="s">
        <v>18</v>
      </c>
      <c r="F5" s="7" t="s">
        <v>31</v>
      </c>
      <c r="I5" s="7" t="s">
        <v>32</v>
      </c>
      <c r="L5" s="7" t="s">
        <v>30</v>
      </c>
    </row>
    <row r="6" spans="1:13">
      <c r="A6" s="4" t="s">
        <v>8</v>
      </c>
      <c r="C6" s="10" t="s">
        <v>12</v>
      </c>
      <c r="D6" s="4"/>
      <c r="E6" s="4"/>
      <c r="F6" s="1" t="s">
        <v>9</v>
      </c>
      <c r="G6" s="4"/>
      <c r="H6" s="4"/>
      <c r="I6" s="1" t="s">
        <v>9</v>
      </c>
      <c r="J6" s="4"/>
      <c r="K6" s="4"/>
      <c r="L6" s="1" t="s">
        <v>12</v>
      </c>
    </row>
    <row r="7" spans="1:13">
      <c r="A7" s="4" t="s">
        <v>4</v>
      </c>
      <c r="C7" s="1">
        <v>0.01</v>
      </c>
      <c r="F7" s="3">
        <v>6750</v>
      </c>
      <c r="I7" s="1">
        <v>0.25</v>
      </c>
      <c r="L7" s="1">
        <v>1</v>
      </c>
    </row>
    <row r="8" spans="1:13">
      <c r="A8" s="4" t="s">
        <v>3</v>
      </c>
      <c r="C8" s="11">
        <v>10000</v>
      </c>
      <c r="D8" t="s">
        <v>19</v>
      </c>
      <c r="F8" s="2">
        <v>50</v>
      </c>
      <c r="G8" t="s">
        <v>28</v>
      </c>
      <c r="I8" s="2">
        <v>100</v>
      </c>
      <c r="J8" t="s">
        <v>23</v>
      </c>
      <c r="L8" s="2">
        <v>1</v>
      </c>
      <c r="M8" t="s">
        <v>15</v>
      </c>
    </row>
    <row r="9" spans="1:13">
      <c r="A9" s="4" t="s">
        <v>0</v>
      </c>
      <c r="C9" s="3">
        <v>85366</v>
      </c>
      <c r="F9" s="3">
        <v>14000</v>
      </c>
      <c r="I9" s="3">
        <v>100000</v>
      </c>
      <c r="L9" s="3">
        <v>5000</v>
      </c>
    </row>
    <row r="10" spans="1:13" ht="17.25" customHeight="1">
      <c r="A10" s="4" t="s">
        <v>1</v>
      </c>
      <c r="C10" s="16">
        <v>1.27657</v>
      </c>
      <c r="F10" s="2">
        <v>1230</v>
      </c>
      <c r="I10" s="2">
        <v>122.54</v>
      </c>
      <c r="L10" s="2">
        <v>1.85</v>
      </c>
    </row>
    <row r="11" spans="1:13" ht="28.5" customHeight="1">
      <c r="A11" s="4" t="s">
        <v>16</v>
      </c>
      <c r="C11" s="16">
        <v>1.3089999999999999</v>
      </c>
      <c r="D11" s="8" t="str">
        <f>IF(C6="Long",IF(C10&gt;C11,"","CurrentPrice &gt;StopLoss"),IF(C10&lt;C11,"","CurrentPrice &lt;StopLoss"))</f>
        <v/>
      </c>
      <c r="F11" s="2">
        <v>1200</v>
      </c>
      <c r="G11" s="8" t="str">
        <f>IF(F6="Long",IF(F10&gt;F11,"","CurrentPrice &gt;StopLoss"),IF(F10&lt;F11,"","CurrentPrice &lt;StopLoss"))</f>
        <v/>
      </c>
      <c r="I11" s="15">
        <v>121</v>
      </c>
      <c r="J11" s="8" t="str">
        <f>IF(I6="Long",IF(I10&gt;I11,"","CurrentPrice &gt;StopLoss"),IF(I10&lt;I11,"","CurrentPrice &lt;StopLoss"))</f>
        <v/>
      </c>
      <c r="L11" s="15">
        <v>3</v>
      </c>
      <c r="M11" s="8" t="str">
        <f>IF(L6="Long",IF(L10&gt;L11,"","CurrentPrice &gt;StopLoss"),IF(L10&lt;L11,"","CurrentPrice &lt;StopLoss"))</f>
        <v/>
      </c>
    </row>
    <row r="13" spans="1:13">
      <c r="A13" s="4" t="s">
        <v>2</v>
      </c>
      <c r="C13" s="5">
        <f>IF(C6="Long",C10*C8-(1-C7)*C8*C11,IF(C6="Short",(C11-C10)*C8+C7*C11*C8,"Long or Short only"))</f>
        <v>455.19999999999959</v>
      </c>
      <c r="F13" s="5">
        <f>IF(F6="Long",(F10-F11)*F8+F7,IF(F6="Short",(F11-F10)*F8+F7,"Long or Short only"))</f>
        <v>8250</v>
      </c>
      <c r="G13" t="s">
        <v>25</v>
      </c>
      <c r="I13" s="17">
        <f>IF(I6="Long",I10*I8-(1-I7)*I8*I11,IF(I6="Short",(I11-I10)*I8+I7*I11*I8,"Long or Short only"))</f>
        <v>3179</v>
      </c>
      <c r="L13" s="5">
        <f>IF(L6="Long",L10*L8-(1-L7)*L8*L11,IF(L6="Short",(L11-L10)*L8+L7*L11*L8,"Long or Short only"))</f>
        <v>4.1500000000000004</v>
      </c>
    </row>
    <row r="14" spans="1:13" ht="15.75" thickBot="1">
      <c r="A14" s="4" t="s">
        <v>5</v>
      </c>
      <c r="C14" s="12">
        <f>INT(C9/C13)</f>
        <v>187</v>
      </c>
      <c r="F14" s="12">
        <f>INT(F9/F13)</f>
        <v>1</v>
      </c>
      <c r="G14" t="s">
        <v>15</v>
      </c>
      <c r="I14" s="12">
        <f>INT(I9/I13)</f>
        <v>31</v>
      </c>
      <c r="J14" t="s">
        <v>22</v>
      </c>
      <c r="L14" s="12">
        <f>INT(L9/L13)</f>
        <v>1204</v>
      </c>
      <c r="M14" t="s">
        <v>15</v>
      </c>
    </row>
    <row r="15" spans="1:13" ht="15.75" thickTop="1">
      <c r="A15" s="4"/>
    </row>
    <row r="16" spans="1:13">
      <c r="A16" s="4" t="s">
        <v>13</v>
      </c>
      <c r="C16" s="14">
        <f>C8*C14</f>
        <v>1870000</v>
      </c>
      <c r="D16" t="s">
        <v>29</v>
      </c>
      <c r="F16" s="13">
        <f>F8*F14</f>
        <v>50</v>
      </c>
      <c r="G16" t="s">
        <v>29</v>
      </c>
      <c r="I16" s="13">
        <f>I8*I14</f>
        <v>3100</v>
      </c>
      <c r="J16" t="s">
        <v>14</v>
      </c>
      <c r="L16" s="13">
        <f>L8*L14</f>
        <v>1204</v>
      </c>
      <c r="M16" t="s">
        <v>15</v>
      </c>
    </row>
    <row r="17" spans="1:12">
      <c r="A17" s="4" t="s">
        <v>20</v>
      </c>
      <c r="C17" s="5">
        <f>C16*ABS(C11-C10)</f>
        <v>60644.099999999926</v>
      </c>
      <c r="F17" s="5">
        <f>F16*ABS(F11-F10)</f>
        <v>1500</v>
      </c>
      <c r="I17" s="5">
        <f>I16*ABS(I11-I10)</f>
        <v>4774.0000000000191</v>
      </c>
      <c r="L17" s="5">
        <f>L16*ABS(L11-L10)</f>
        <v>1384.6</v>
      </c>
    </row>
    <row r="18" spans="1:12">
      <c r="A18" s="4" t="s">
        <v>27</v>
      </c>
      <c r="C18" s="18">
        <f>C17/C9</f>
        <v>0.71040109645526239</v>
      </c>
      <c r="F18" s="18">
        <f>F17/F9</f>
        <v>0.10714285714285714</v>
      </c>
      <c r="I18" s="18">
        <f>I17/I9</f>
        <v>4.7740000000000192E-2</v>
      </c>
      <c r="L18" s="18">
        <f>L17/L9</f>
        <v>0.27692</v>
      </c>
    </row>
    <row r="19" spans="1:12">
      <c r="A19" s="4" t="s">
        <v>26</v>
      </c>
    </row>
    <row r="22" spans="1:12">
      <c r="A22" s="4" t="s">
        <v>33</v>
      </c>
      <c r="C22" s="21">
        <v>1.19478</v>
      </c>
      <c r="F22" s="21">
        <v>1280</v>
      </c>
      <c r="I22" s="21">
        <v>123</v>
      </c>
      <c r="L22" s="21">
        <v>0.5</v>
      </c>
    </row>
    <row r="23" spans="1:12">
      <c r="A23" s="4" t="s">
        <v>36</v>
      </c>
      <c r="C23" s="22">
        <f>ABS(C24)/C9</f>
        <v>1.7916653000023435</v>
      </c>
      <c r="F23" s="22">
        <f>ABS(F24)/F9</f>
        <v>0.17857142857142858</v>
      </c>
      <c r="I23" s="22">
        <f>ABS(I24)/I9</f>
        <v>1.4259999999999808E-2</v>
      </c>
      <c r="L23" s="22">
        <f>ABS(L24)/L9</f>
        <v>0.32508000000000004</v>
      </c>
    </row>
    <row r="24" spans="1:12">
      <c r="A24" s="4" t="s">
        <v>34</v>
      </c>
      <c r="C24" s="20">
        <f>IF(C6="Short",(C10-C22)*C8*C14,(C22-C10)*C8*C14)</f>
        <v>152947.30000000005</v>
      </c>
      <c r="F24" s="20">
        <f>IF(F6="Short",(F10-F22)*F8*F14,(F22-F10)*F8*F14)</f>
        <v>2500</v>
      </c>
      <c r="I24" s="20">
        <f>IF(I6="Short",(I10-I22)*I8*I14,(I22-I10)*I8*I14)</f>
        <v>1425.9999999999807</v>
      </c>
      <c r="L24" s="20">
        <f>IF(L6="Short",(L10-L22)*L8*L14,(L22-L10)*L8*L14)</f>
        <v>1625.4</v>
      </c>
    </row>
    <row r="25" spans="1:12">
      <c r="A25" s="4" t="s">
        <v>35</v>
      </c>
      <c r="C25" s="19">
        <f>C9+C24</f>
        <v>238313.30000000005</v>
      </c>
      <c r="F25" s="19">
        <f>F9+F24</f>
        <v>16500</v>
      </c>
      <c r="I25" s="19">
        <f>I9+I24</f>
        <v>101425.99999999999</v>
      </c>
      <c r="L25" s="19">
        <f>L9+L24</f>
        <v>6625.4</v>
      </c>
    </row>
    <row r="28" spans="1:12">
      <c r="C28" t="s">
        <v>9</v>
      </c>
    </row>
    <row r="29" spans="1:12">
      <c r="C29" t="s">
        <v>12</v>
      </c>
    </row>
  </sheetData>
  <sheetProtection sheet="1" objects="1" scenarios="1"/>
  <conditionalFormatting sqref="G11 D11 J11 M11">
    <cfRule type="containsText" dxfId="0" priority="1" operator="containsText" text="*">
      <formula>NOT(ISERROR(SEARCH("*",D11)))</formula>
    </cfRule>
  </conditionalFormatting>
  <dataValidations count="2">
    <dataValidation type="list" allowBlank="1" showErrorMessage="1" promptTitle="Select" prompt="Long or Short" sqref="C6 F6 I6 L6">
      <formula1>$C$28:$C$29</formula1>
    </dataValidation>
    <dataValidation type="list" allowBlank="1" showInputMessage="1" showErrorMessage="1" promptTitle="LongShort" prompt="Select Long or Short" sqref="C28:C29">
      <formula1>"LongShort"</formula1>
    </dataValidation>
  </dataValidations>
  <pageMargins left="0.7" right="0.7" top="0.75" bottom="0.75" header="0.3" footer="0.3"/>
  <pageSetup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Formulas="1" topLeftCell="B1" workbookViewId="0">
      <selection activeCell="C3" sqref="C3"/>
    </sheetView>
  </sheetViews>
  <sheetFormatPr defaultRowHeight="15"/>
  <cols>
    <col min="1" max="1" width="12.140625" customWidth="1"/>
    <col min="2" max="2" width="2.140625" customWidth="1"/>
    <col min="3" max="3" width="38.7109375" customWidth="1"/>
    <col min="5" max="5" width="31.85546875" bestFit="1" customWidth="1"/>
  </cols>
  <sheetData>
    <row r="1" spans="1:5">
      <c r="A1" t="s">
        <v>6</v>
      </c>
    </row>
    <row r="2" spans="1:5">
      <c r="C2" t="s">
        <v>10</v>
      </c>
      <c r="E2" t="s">
        <v>11</v>
      </c>
    </row>
    <row r="3" spans="1:5">
      <c r="A3" t="s">
        <v>4</v>
      </c>
      <c r="C3">
        <v>0.02</v>
      </c>
      <c r="E3">
        <v>4260</v>
      </c>
    </row>
    <row r="4" spans="1:5">
      <c r="A4" t="s">
        <v>3</v>
      </c>
      <c r="C4">
        <v>10000</v>
      </c>
      <c r="E4">
        <v>10000</v>
      </c>
    </row>
    <row r="5" spans="1:5">
      <c r="A5" t="s">
        <v>0</v>
      </c>
      <c r="C5">
        <v>5000</v>
      </c>
      <c r="E5">
        <v>5000</v>
      </c>
    </row>
    <row r="6" spans="1:5">
      <c r="A6" t="s">
        <v>7</v>
      </c>
      <c r="C6">
        <v>1.3852199999999999</v>
      </c>
      <c r="E6">
        <v>1175</v>
      </c>
    </row>
    <row r="7" spans="1:5">
      <c r="A7" t="s">
        <v>1</v>
      </c>
      <c r="C7">
        <v>1.4</v>
      </c>
      <c r="E7">
        <v>1180</v>
      </c>
    </row>
    <row r="8" spans="1:5">
      <c r="A8" t="s">
        <v>2</v>
      </c>
      <c r="C8">
        <f>(CurrentPrice-TrendLinePrice)*LotSize +TrendLinePrice*MarginRate*LotSize</f>
        <v>424.84400000000016</v>
      </c>
      <c r="E8">
        <f>(CurrentPrice-TrendLinePrice)*LotSize +MarginRate</f>
        <v>147.82000000000016</v>
      </c>
    </row>
    <row r="9" spans="1:5">
      <c r="A9" t="s">
        <v>5</v>
      </c>
      <c r="C9">
        <f>InitialCapital/MarginPerLot</f>
        <v>11.769025807119785</v>
      </c>
      <c r="E9">
        <f>InitialCapital/MarginPerLot</f>
        <v>11.769025807119785</v>
      </c>
    </row>
  </sheetData>
  <customSheetViews>
    <customSheetView guid="{1C46CDD4-7EF0-442C-9DEE-A11058766412}" showFormulas="1" topLeftCell="B1">
      <selection activeCell="C3" sqref="C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07C73A3-EB1F-41DF-8C2E-42A5924C0820}"/>
</file>

<file path=customXml/itemProps2.xml><?xml version="1.0" encoding="utf-8"?>
<ds:datastoreItem xmlns:ds="http://schemas.openxmlformats.org/officeDocument/2006/customXml" ds:itemID="{A1E84709-61A3-4F51-89BF-C86D15D96D4F}"/>
</file>

<file path=customXml/itemProps3.xml><?xml version="1.0" encoding="utf-8"?>
<ds:datastoreItem xmlns:ds="http://schemas.openxmlformats.org/officeDocument/2006/customXml" ds:itemID="{50654ACB-39BD-4F12-8D85-58DEB1D40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Calculator</vt:lpstr>
      <vt:lpstr>Calculator + Result</vt:lpstr>
      <vt:lpstr>Equations</vt:lpstr>
      <vt:lpstr>CurrentPrice</vt:lpstr>
      <vt:lpstr>InitialCapital</vt:lpstr>
      <vt:lpstr>LotSize</vt:lpstr>
      <vt:lpstr>MarginPerLot</vt:lpstr>
      <vt:lpstr>MarginRate</vt:lpstr>
      <vt:lpstr>TrendLinePrice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2010-11-08T09:45:32Z</dcterms:created>
  <dcterms:modified xsi:type="dcterms:W3CDTF">2010-12-18T23:29:35Z</dcterms:modified>
</cp:coreProperties>
</file>